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<sst xmlns="http://schemas.openxmlformats.org/spreadsheetml/2006/main" count="53" uniqueCount="31">
  <si>
    <t>Inherent errors</t>
  </si>
  <si>
    <t xml:space="preserve">specified error </t>
  </si>
  <si>
    <t>combined variance</t>
  </si>
  <si>
    <t>combined standard uncertainty</t>
  </si>
  <si>
    <t>Error due to source mismatch</t>
  </si>
  <si>
    <t>VSWR of SA</t>
  </si>
  <si>
    <t>VSWR of DUT</t>
  </si>
  <si>
    <t>unit</t>
  </si>
  <si>
    <t>dB</t>
  </si>
  <si>
    <t>%</t>
  </si>
  <si>
    <t>Frequency response</t>
  </si>
  <si>
    <t>Input attenuator</t>
  </si>
  <si>
    <t>If Gain</t>
  </si>
  <si>
    <t>Log linearity</t>
  </si>
  <si>
    <t>Bandwidth switching error</t>
  </si>
  <si>
    <t>Bandwidth error</t>
  </si>
  <si>
    <t>y</t>
  </si>
  <si>
    <t>variance</t>
  </si>
  <si>
    <t>contribute          y = yes , n = no</t>
  </si>
  <si>
    <t>(99% confidence level)</t>
  </si>
  <si>
    <t>(99%)</t>
  </si>
  <si>
    <t>total error               (95% confidence level)</t>
  </si>
  <si>
    <r>
      <t xml:space="preserve">error including source mismatch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0"/>
      </rPr>
      <t xml:space="preserve">   (95%)</t>
    </r>
  </si>
  <si>
    <t>specified values</t>
  </si>
  <si>
    <t>v</t>
  </si>
  <si>
    <t>Error Calculation for Rohde &amp; Schwarz Spectrum Analyzers</t>
  </si>
  <si>
    <t xml:space="preserve"> s = stand. uncertainty w = worst case</t>
  </si>
  <si>
    <t xml:space="preserve"> a = return loss / dB       v = VSWR</t>
  </si>
  <si>
    <t>n</t>
  </si>
  <si>
    <t>s</t>
  </si>
  <si>
    <t>Absolute error 128 MHz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</si>
</sst>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4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1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9" fontId="0" fillId="2" borderId="0" xfId="0" applyNumberFormat="1" applyFill="1" applyBorder="1" applyAlignment="1">
      <alignment/>
    </xf>
    <xf numFmtId="0" fontId="4" fillId="3" borderId="3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1" fillId="5" borderId="11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2" fontId="5" fillId="7" borderId="0" xfId="0" applyNumberFormat="1" applyFont="1" applyFill="1" applyBorder="1" applyAlignment="1" applyProtection="1">
      <alignment horizontal="center"/>
      <protection hidden="1"/>
    </xf>
    <xf numFmtId="2" fontId="5" fillId="8" borderId="5" xfId="0" applyNumberFormat="1" applyFont="1" applyFill="1" applyBorder="1" applyAlignment="1" applyProtection="1">
      <alignment horizontal="center"/>
      <protection hidden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5" fillId="9" borderId="0" xfId="0" applyNumberFormat="1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5" fillId="8" borderId="0" xfId="0" applyNumberFormat="1" applyFont="1" applyFill="1" applyBorder="1" applyAlignment="1" applyProtection="1">
      <alignment horizontal="center"/>
      <protection hidden="1"/>
    </xf>
    <xf numFmtId="49" fontId="1" fillId="5" borderId="1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0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2" fontId="5" fillId="9" borderId="18" xfId="0" applyNumberFormat="1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>
      <alignment/>
    </xf>
    <xf numFmtId="0" fontId="0" fillId="10" borderId="20" xfId="0" applyFill="1" applyBorder="1" applyAlignment="1">
      <alignment horizontal="center"/>
    </xf>
    <xf numFmtId="0" fontId="1" fillId="5" borderId="21" xfId="0" applyFont="1" applyFill="1" applyBorder="1" applyAlignment="1">
      <alignment vertical="center"/>
    </xf>
    <xf numFmtId="0" fontId="1" fillId="5" borderId="22" xfId="0" applyFont="1" applyFill="1" applyBorder="1" applyAlignment="1">
      <alignment/>
    </xf>
    <xf numFmtId="0" fontId="6" fillId="5" borderId="22" xfId="0" applyFont="1" applyFill="1" applyBorder="1" applyAlignment="1">
      <alignment horizontal="center" wrapText="1"/>
    </xf>
    <xf numFmtId="0" fontId="0" fillId="5" borderId="22" xfId="0" applyFill="1" applyBorder="1" applyAlignment="1" applyProtection="1">
      <alignment/>
      <protection hidden="1"/>
    </xf>
    <xf numFmtId="0" fontId="1" fillId="5" borderId="23" xfId="0" applyFont="1" applyFill="1" applyBorder="1" applyAlignment="1">
      <alignment/>
    </xf>
    <xf numFmtId="2" fontId="5" fillId="7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7" fillId="5" borderId="1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5" xfId="0" applyFill="1" applyBorder="1" applyAlignment="1">
      <alignment/>
    </xf>
    <xf numFmtId="2" fontId="0" fillId="4" borderId="25" xfId="17" applyNumberFormat="1" applyFill="1" applyBorder="1" applyAlignment="1" applyProtection="1">
      <alignment horizontal="center"/>
      <protection locked="0"/>
    </xf>
    <xf numFmtId="2" fontId="5" fillId="7" borderId="25" xfId="0" applyNumberFormat="1" applyFont="1" applyFill="1" applyBorder="1" applyAlignment="1" applyProtection="1">
      <alignment horizontal="center"/>
      <protection hidden="1"/>
    </xf>
    <xf numFmtId="0" fontId="0" fillId="6" borderId="26" xfId="0" applyFill="1" applyBorder="1" applyAlignment="1">
      <alignment horizontal="center"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10" borderId="25" xfId="0" applyFill="1" applyBorder="1" applyAlignment="1">
      <alignment horizontal="center"/>
    </xf>
    <xf numFmtId="0" fontId="7" fillId="5" borderId="26" xfId="0" applyFont="1" applyFill="1" applyBorder="1" applyAlignment="1">
      <alignment/>
    </xf>
    <xf numFmtId="0" fontId="0" fillId="5" borderId="1" xfId="0" applyFont="1" applyFill="1" applyBorder="1" applyAlignment="1">
      <alignment vertical="center"/>
    </xf>
    <xf numFmtId="0" fontId="6" fillId="5" borderId="2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D9" sqref="D9"/>
    </sheetView>
  </sheetViews>
  <sheetFormatPr defaultColWidth="11.421875" defaultRowHeight="12.75"/>
  <cols>
    <col min="1" max="1" width="38.421875" style="0" customWidth="1"/>
    <col min="2" max="2" width="7.00390625" style="0" customWidth="1"/>
    <col min="3" max="3" width="18.28125" style="0" customWidth="1"/>
    <col min="6" max="6" width="12.57421875" style="0" customWidth="1"/>
  </cols>
  <sheetData>
    <row r="1" spans="1:6" ht="16.5" thickBot="1">
      <c r="A1" s="9" t="s">
        <v>25</v>
      </c>
      <c r="B1" s="23"/>
      <c r="C1" s="23"/>
      <c r="D1" s="10"/>
      <c r="E1" s="10"/>
      <c r="F1" s="31"/>
    </row>
    <row r="2" spans="1:7" ht="31.5" customHeight="1" thickBot="1">
      <c r="A2" s="43" t="s">
        <v>0</v>
      </c>
      <c r="B2" s="44" t="s">
        <v>7</v>
      </c>
      <c r="C2" s="40" t="s">
        <v>26</v>
      </c>
      <c r="D2" s="40" t="s">
        <v>1</v>
      </c>
      <c r="E2" s="40" t="s">
        <v>17</v>
      </c>
      <c r="F2" s="41" t="s">
        <v>18</v>
      </c>
      <c r="G2" s="4"/>
    </row>
    <row r="3" spans="1:8" ht="15" customHeight="1">
      <c r="A3" s="8" t="s">
        <v>30</v>
      </c>
      <c r="B3" s="30" t="s">
        <v>8</v>
      </c>
      <c r="C3" s="27" t="s">
        <v>29</v>
      </c>
      <c r="D3" s="20">
        <v>0.07</v>
      </c>
      <c r="E3" s="38">
        <f aca="true" t="shared" si="0" ref="E3:E8">IF(OR(F3="y",F3="Y"),IF(OR(C3="w",C3="W"),(D3^2)/3,IF(OR(C3="s",C3="S"),D3^2,"s or w?")),0)</f>
        <v>0.004900000000000001</v>
      </c>
      <c r="F3" s="32" t="s">
        <v>16</v>
      </c>
      <c r="G3" s="38">
        <f>IF(OR(F3="y",F3="Y"),IF(OR(C3="w",C3="W"),((10^(D3/10/1.73))-1)^2,IF(OR(C3="s",C3="S"),((10^(D3/10))-1)^2,"s or w?")),0)</f>
        <v>0.0002640200200061916</v>
      </c>
      <c r="H3" s="5"/>
    </row>
    <row r="4" spans="1:8" ht="15" customHeight="1">
      <c r="A4" s="8" t="s">
        <v>10</v>
      </c>
      <c r="B4" s="30" t="s">
        <v>8</v>
      </c>
      <c r="C4" s="28" t="s">
        <v>29</v>
      </c>
      <c r="D4" s="11">
        <v>0.1</v>
      </c>
      <c r="E4" s="38">
        <f t="shared" si="0"/>
        <v>0.010000000000000002</v>
      </c>
      <c r="F4" s="33" t="s">
        <v>16</v>
      </c>
      <c r="G4" s="38">
        <f aca="true" t="shared" si="1" ref="G4:G9">IF(OR(F4="y",F4="Y"),IF(OR(C4="w",C4="W"),((10^(D4/10/1.73))-1)^2,IF(OR(C4="s",C4="S"),((10^(D4/10))-1)^2,"s or w?")),0)</f>
        <v>0.00054256348939127</v>
      </c>
      <c r="H4" s="5"/>
    </row>
    <row r="5" spans="1:8" ht="15" customHeight="1">
      <c r="A5" s="8" t="s">
        <v>11</v>
      </c>
      <c r="B5" s="30" t="s">
        <v>8</v>
      </c>
      <c r="C5" s="28" t="s">
        <v>29</v>
      </c>
      <c r="D5" s="11">
        <v>0.07</v>
      </c>
      <c r="E5" s="38">
        <f t="shared" si="0"/>
        <v>0.004900000000000001</v>
      </c>
      <c r="F5" s="33" t="s">
        <v>16</v>
      </c>
      <c r="G5" s="38">
        <f t="shared" si="1"/>
        <v>0.0002640200200061916</v>
      </c>
      <c r="H5" s="5"/>
    </row>
    <row r="6" spans="1:8" ht="15" customHeight="1">
      <c r="A6" s="8" t="s">
        <v>12</v>
      </c>
      <c r="B6" s="30" t="s">
        <v>8</v>
      </c>
      <c r="C6" s="28" t="s">
        <v>29</v>
      </c>
      <c r="D6" s="11">
        <v>0.05</v>
      </c>
      <c r="E6" s="38">
        <f t="shared" si="0"/>
        <v>0.0025000000000000005</v>
      </c>
      <c r="F6" s="33" t="s">
        <v>16</v>
      </c>
      <c r="G6" s="38">
        <f t="shared" si="1"/>
        <v>0.00013408376095708365</v>
      </c>
      <c r="H6" s="5"/>
    </row>
    <row r="7" spans="1:8" ht="15" customHeight="1">
      <c r="A7" s="8" t="s">
        <v>13</v>
      </c>
      <c r="B7" s="30" t="s">
        <v>8</v>
      </c>
      <c r="C7" s="28" t="s">
        <v>29</v>
      </c>
      <c r="D7" s="11">
        <v>0.03</v>
      </c>
      <c r="E7" s="38">
        <f t="shared" si="0"/>
        <v>0.0009</v>
      </c>
      <c r="F7" s="33" t="s">
        <v>16</v>
      </c>
      <c r="G7" s="38">
        <f t="shared" si="1"/>
        <v>4.804803307107234E-05</v>
      </c>
      <c r="H7" s="5"/>
    </row>
    <row r="8" spans="1:8" ht="15" customHeight="1">
      <c r="A8" s="8" t="s">
        <v>14</v>
      </c>
      <c r="B8" s="30" t="s">
        <v>8</v>
      </c>
      <c r="C8" s="29" t="s">
        <v>29</v>
      </c>
      <c r="D8" s="11">
        <v>0.03</v>
      </c>
      <c r="E8" s="38">
        <f t="shared" si="0"/>
        <v>0.0009</v>
      </c>
      <c r="F8" s="33" t="s">
        <v>16</v>
      </c>
      <c r="G8" s="38">
        <f t="shared" si="1"/>
        <v>4.804803307107234E-05</v>
      </c>
      <c r="H8" s="5"/>
    </row>
    <row r="9" spans="1:8" ht="15" customHeight="1">
      <c r="A9" s="69" t="s">
        <v>15</v>
      </c>
      <c r="B9" s="70" t="s">
        <v>9</v>
      </c>
      <c r="C9" s="71"/>
      <c r="D9" s="72">
        <v>3</v>
      </c>
      <c r="E9" s="73">
        <f>IF(OR(F9="y",F9="Y"),(-10*LOG(1-D9/100))^2/3,0)</f>
        <v>0</v>
      </c>
      <c r="F9" s="74" t="s">
        <v>28</v>
      </c>
      <c r="G9" s="38">
        <f t="shared" si="1"/>
        <v>0</v>
      </c>
      <c r="H9" s="5"/>
    </row>
    <row r="10" spans="1:8" ht="20.25" customHeight="1">
      <c r="A10" s="42" t="s">
        <v>2</v>
      </c>
      <c r="B10" s="7"/>
      <c r="C10" s="7"/>
      <c r="D10" s="22"/>
      <c r="E10" s="66">
        <f>(E3+E4+E5+E6+E7+E8+E9)</f>
        <v>0.02410000000000001</v>
      </c>
      <c r="F10" s="34"/>
      <c r="G10" s="21">
        <f>(G3+G4+G5+G6+G7+G8+G9)</f>
        <v>0.0013007833565028815</v>
      </c>
      <c r="H10" s="5"/>
    </row>
    <row r="11" spans="1:8" ht="21.75" customHeight="1">
      <c r="A11" s="42" t="s">
        <v>3</v>
      </c>
      <c r="B11" s="7"/>
      <c r="C11" s="7"/>
      <c r="D11" s="7"/>
      <c r="E11" s="66">
        <f>E10^0.5</f>
        <v>0.15524174696260026</v>
      </c>
      <c r="F11" s="34"/>
      <c r="G11" s="81">
        <f>+SQRT(G10)</f>
        <v>0.03606637431878732</v>
      </c>
      <c r="H11" s="5"/>
    </row>
    <row r="12" spans="1:8" ht="15" customHeight="1">
      <c r="A12" s="45" t="s">
        <v>21</v>
      </c>
      <c r="B12" s="49" t="s">
        <v>8</v>
      </c>
      <c r="C12" s="46"/>
      <c r="D12" s="46"/>
      <c r="E12" s="47">
        <f>E11*1.96</f>
        <v>0.3042738240466965</v>
      </c>
      <c r="F12" s="48"/>
      <c r="G12" s="6">
        <f>10*LOG(G11+1)*1.96</f>
        <v>0.30159654531554364</v>
      </c>
      <c r="H12" s="6"/>
    </row>
    <row r="13" spans="1:8" ht="15" customHeight="1" thickBot="1">
      <c r="A13" s="55" t="s">
        <v>19</v>
      </c>
      <c r="B13" s="56" t="s">
        <v>8</v>
      </c>
      <c r="C13" s="57"/>
      <c r="D13" s="57"/>
      <c r="E13" s="58">
        <f>E11*2.58</f>
        <v>0.4005237071635087</v>
      </c>
      <c r="F13" s="59"/>
      <c r="G13" s="6"/>
      <c r="H13" s="6"/>
    </row>
    <row r="14" spans="1:6" ht="28.5" customHeight="1" thickBot="1" thickTop="1">
      <c r="A14" s="61" t="s">
        <v>4</v>
      </c>
      <c r="B14" s="62"/>
      <c r="C14" s="80" t="s">
        <v>27</v>
      </c>
      <c r="D14" s="63" t="s">
        <v>23</v>
      </c>
      <c r="E14" s="64"/>
      <c r="F14" s="65"/>
    </row>
    <row r="15" spans="1:6" ht="15" customHeight="1">
      <c r="A15" s="17" t="s">
        <v>5</v>
      </c>
      <c r="B15" s="16"/>
      <c r="C15" s="60" t="s">
        <v>24</v>
      </c>
      <c r="D15" s="60">
        <v>1.5</v>
      </c>
      <c r="E15" s="67"/>
      <c r="F15" s="68">
        <f>IF(OR(C15="v",C15="V"),(D15-1)/(D15+1),IF(OR(C15="a",C15="A"),10^(-D15/20),"###"))</f>
        <v>0.2</v>
      </c>
    </row>
    <row r="16" spans="1:6" ht="15" customHeight="1">
      <c r="A16" s="75" t="s">
        <v>6</v>
      </c>
      <c r="B16" s="76"/>
      <c r="C16" s="77" t="s">
        <v>24</v>
      </c>
      <c r="D16" s="77">
        <v>1.5</v>
      </c>
      <c r="E16" s="73">
        <f>IF(AND(F15&lt;&gt;"###",F16&lt;&gt;"###"),((20*LOG(1-F15*F16))^2)/2,"a or v ?")</f>
        <v>0.06286183558745824</v>
      </c>
      <c r="F16" s="78">
        <f>IF(OR(C16="v",C16="V"),(D16-1)/(D16+1),IF(OR(C16="a",C16="A"),10^(-D16/20),"###"))</f>
        <v>0.2</v>
      </c>
    </row>
    <row r="17" spans="1:7" ht="20.25" customHeight="1">
      <c r="A17" s="79" t="s">
        <v>2</v>
      </c>
      <c r="B17" s="25"/>
      <c r="C17" s="25"/>
      <c r="D17" s="18"/>
      <c r="E17" s="38">
        <f>E10+E16</f>
        <v>0.08696183558745825</v>
      </c>
      <c r="F17" s="36"/>
      <c r="G17" s="2"/>
    </row>
    <row r="18" spans="1:7" ht="20.25" customHeight="1">
      <c r="A18" s="79" t="s">
        <v>3</v>
      </c>
      <c r="B18" s="25"/>
      <c r="C18" s="25"/>
      <c r="D18" s="18"/>
      <c r="E18" s="38">
        <f>E17^0.5</f>
        <v>0.29489292224035873</v>
      </c>
      <c r="F18" s="36"/>
      <c r="G18" s="2"/>
    </row>
    <row r="19" spans="1:6" ht="15" customHeight="1">
      <c r="A19" s="15" t="s">
        <v>22</v>
      </c>
      <c r="B19" s="51" t="s">
        <v>8</v>
      </c>
      <c r="C19" s="24"/>
      <c r="D19" s="52"/>
      <c r="E19" s="53">
        <f>E18*1.96</f>
        <v>0.5779901275911031</v>
      </c>
      <c r="F19" s="35"/>
    </row>
    <row r="20" spans="1:6" ht="15" customHeight="1" thickBot="1">
      <c r="A20" s="54" t="s">
        <v>20</v>
      </c>
      <c r="B20" s="50" t="s">
        <v>8</v>
      </c>
      <c r="C20" s="26"/>
      <c r="D20" s="19"/>
      <c r="E20" s="39">
        <f>E18*2.58</f>
        <v>0.7608237393801256</v>
      </c>
      <c r="F20" s="37"/>
    </row>
    <row r="21" spans="1:6" ht="15" customHeight="1">
      <c r="A21" s="3"/>
      <c r="B21" s="3"/>
      <c r="C21" s="3"/>
      <c r="D21" s="4"/>
      <c r="E21" s="4"/>
      <c r="F21" s="3"/>
    </row>
    <row r="22" spans="4:5" ht="15" customHeight="1">
      <c r="D22" s="4"/>
      <c r="E22" s="12"/>
    </row>
    <row r="23" spans="4:5" ht="15" customHeight="1">
      <c r="D23" s="4"/>
      <c r="E23" s="12"/>
    </row>
    <row r="24" spans="4:5" ht="15" customHeight="1">
      <c r="D24" s="4"/>
      <c r="E24" s="12"/>
    </row>
    <row r="25" spans="1:6" ht="15" customHeight="1">
      <c r="A25" s="3"/>
      <c r="B25" s="3"/>
      <c r="C25" s="3"/>
      <c r="D25" s="14"/>
      <c r="E25" s="13"/>
      <c r="F25" s="3"/>
    </row>
    <row r="26" spans="7:10" ht="15" customHeight="1">
      <c r="G26" s="1"/>
      <c r="J26" s="1"/>
    </row>
    <row r="27" ht="15" customHeight="1"/>
    <row r="28" ht="15" customHeight="1"/>
    <row r="29" ht="15" customHeight="1"/>
    <row r="30" ht="15" customHeight="1"/>
  </sheetData>
  <printOptions gridLines="1"/>
  <pageMargins left="0.75" right="0.75" top="1" bottom="1" header="0.4921259845" footer="0.4921259845"/>
  <pageSetup horizontalDpi="300" verticalDpi="300" orientation="portrait" r:id="rId7"/>
  <headerFooter alignWithMargins="0">
    <oddHeader>&amp;C&amp;A</oddHeader>
    <oddFooter>&amp;CSeite &amp;P</oddFooter>
  </headerFooter>
  <legacyDrawing r:id="rId6"/>
  <oleObjects>
    <oleObject progId="Equation.3" shapeId="1021709" r:id="rId1"/>
    <oleObject progId="Equation.3" shapeId="1030766" r:id="rId2"/>
    <oleObject progId="Equation.3" shapeId="1035288" r:id="rId3"/>
    <oleObject progId="Equation.3" shapeId="1994266" r:id="rId4"/>
    <oleObject progId="Equation.3" shapeId="2000237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Fehlerberechnung FSQ</dc:title>
  <dc:subject/>
  <dc:creator>Wolfgang Wendler</dc:creator>
  <cp:keywords/>
  <dc:description/>
  <cp:lastModifiedBy>WOLFGANG WENDLER</cp:lastModifiedBy>
  <dcterms:created xsi:type="dcterms:W3CDTF">1999-07-26T09:45:56Z</dcterms:created>
  <dcterms:modified xsi:type="dcterms:W3CDTF">2006-03-24T10:04:50Z</dcterms:modified>
  <cp:category/>
  <cp:version/>
  <cp:contentType/>
  <cp:contentStatus/>
</cp:coreProperties>
</file>